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K:\22.11.8 ELIFE 上传\Source Data submit to elife 22.11.8\Figure 1-7\"/>
    </mc:Choice>
  </mc:AlternateContent>
  <xr:revisionPtr revIDLastSave="0" documentId="13_ncr:1_{8E0C63FD-493D-4CD7-850C-FF8679E13383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3" sheetId="3" r:id="rId1"/>
  </sheets>
  <calcPr calcId="179021"/>
</workbook>
</file>

<file path=xl/calcChain.xml><?xml version="1.0" encoding="utf-8"?>
<calcChain xmlns="http://schemas.openxmlformats.org/spreadsheetml/2006/main">
  <c r="X20" i="3" l="1"/>
  <c r="P20" i="3"/>
  <c r="U20" i="3"/>
  <c r="Z27" i="3"/>
  <c r="Y27" i="3"/>
  <c r="X27" i="3"/>
  <c r="T27" i="3"/>
  <c r="S27" i="3"/>
  <c r="R27" i="3"/>
  <c r="Q27" i="3"/>
  <c r="P27" i="3"/>
  <c r="N27" i="3"/>
  <c r="M27" i="3"/>
  <c r="AB26" i="3"/>
  <c r="AA26" i="3"/>
  <c r="Z26" i="3"/>
  <c r="Y26" i="3"/>
  <c r="X26" i="3"/>
  <c r="T26" i="3"/>
  <c r="S26" i="3"/>
  <c r="R26" i="3"/>
  <c r="Q26" i="3"/>
  <c r="P26" i="3"/>
  <c r="N26" i="3"/>
  <c r="M26" i="3"/>
  <c r="Z25" i="3"/>
  <c r="Y25" i="3"/>
  <c r="X25" i="3"/>
  <c r="R25" i="3"/>
  <c r="Q25" i="3"/>
  <c r="P25" i="3"/>
  <c r="N25" i="3"/>
  <c r="M25" i="3"/>
  <c r="AA24" i="3"/>
  <c r="Z24" i="3"/>
  <c r="Y24" i="3"/>
  <c r="X24" i="3"/>
  <c r="T24" i="3"/>
  <c r="S24" i="3"/>
  <c r="R24" i="3"/>
  <c r="Q24" i="3"/>
  <c r="P24" i="3"/>
  <c r="N24" i="3"/>
  <c r="M24" i="3"/>
  <c r="Z23" i="3"/>
  <c r="Y23" i="3"/>
  <c r="X23" i="3"/>
  <c r="R23" i="3"/>
  <c r="Q23" i="3"/>
  <c r="P23" i="3"/>
  <c r="N23" i="3"/>
  <c r="M23" i="3"/>
  <c r="AB22" i="3"/>
  <c r="AA22" i="3"/>
  <c r="Z22" i="3"/>
  <c r="Y22" i="3"/>
  <c r="X22" i="3"/>
  <c r="R22" i="3"/>
  <c r="Q22" i="3"/>
  <c r="P22" i="3"/>
  <c r="N22" i="3"/>
  <c r="M22" i="3"/>
  <c r="Z21" i="3"/>
  <c r="Y21" i="3"/>
  <c r="X21" i="3"/>
  <c r="R21" i="3"/>
  <c r="Q21" i="3"/>
  <c r="P21" i="3"/>
  <c r="N21" i="3"/>
  <c r="M21" i="3"/>
  <c r="Z20" i="3"/>
  <c r="Y20" i="3"/>
  <c r="AC20" i="3"/>
  <c r="T20" i="3"/>
  <c r="S20" i="3"/>
  <c r="R20" i="3"/>
  <c r="Q20" i="3"/>
  <c r="N20" i="3"/>
  <c r="M20" i="3"/>
  <c r="AC12" i="3"/>
  <c r="U12" i="3"/>
  <c r="M12" i="3"/>
  <c r="AC11" i="3"/>
  <c r="U11" i="3"/>
  <c r="M11" i="3"/>
  <c r="AC10" i="3"/>
  <c r="U10" i="3"/>
  <c r="M10" i="3"/>
  <c r="AC9" i="3"/>
  <c r="U9" i="3"/>
  <c r="M9" i="3"/>
  <c r="AC8" i="3"/>
  <c r="U8" i="3"/>
  <c r="M8" i="3"/>
  <c r="AC7" i="3"/>
  <c r="U7" i="3"/>
  <c r="M7" i="3"/>
  <c r="AC6" i="3"/>
  <c r="U6" i="3"/>
  <c r="M6" i="3"/>
  <c r="AC5" i="3"/>
  <c r="U5" i="3"/>
  <c r="M5" i="3"/>
  <c r="V22" i="3" l="1"/>
  <c r="AC21" i="3"/>
  <c r="AD23" i="3"/>
  <c r="U25" i="3"/>
  <c r="AD24" i="3"/>
  <c r="V24" i="3"/>
  <c r="V20" i="3"/>
  <c r="AD27" i="3"/>
  <c r="U21" i="3"/>
  <c r="AD22" i="3"/>
  <c r="U24" i="3"/>
  <c r="AD26" i="3"/>
  <c r="V27" i="3"/>
  <c r="V25" i="3"/>
  <c r="V26" i="3"/>
  <c r="AD20" i="3"/>
  <c r="V21" i="3"/>
  <c r="AC23" i="3"/>
  <c r="AD21" i="3"/>
  <c r="V23" i="3"/>
  <c r="AC24" i="3"/>
  <c r="AD25" i="3"/>
  <c r="AC27" i="3"/>
  <c r="AC25" i="3"/>
  <c r="AC26" i="3"/>
  <c r="U23" i="3"/>
  <c r="AC22" i="3"/>
  <c r="U26" i="3"/>
  <c r="U27" i="3"/>
  <c r="U22" i="3"/>
</calcChain>
</file>

<file path=xl/sharedStrings.xml><?xml version="1.0" encoding="utf-8"?>
<sst xmlns="http://schemas.openxmlformats.org/spreadsheetml/2006/main" count="87" uniqueCount="24">
  <si>
    <t>Day 3</t>
  </si>
  <si>
    <t>Day 6</t>
  </si>
  <si>
    <t>Day 9</t>
  </si>
  <si>
    <t>Day 0</t>
  </si>
  <si>
    <t>Cell line</t>
  </si>
  <si>
    <t>Dox</t>
  </si>
  <si>
    <t>repeat 1</t>
  </si>
  <si>
    <t>repeat 2</t>
  </si>
  <si>
    <t>repeat 3</t>
  </si>
  <si>
    <t>mean</t>
  </si>
  <si>
    <t>repeat 4</t>
  </si>
  <si>
    <t>repeat 5</t>
  </si>
  <si>
    <t>iGDOWN1-Venus-Flag</t>
  </si>
  <si>
    <t xml:space="preserve"> -</t>
  </si>
  <si>
    <t xml:space="preserve"> +</t>
  </si>
  <si>
    <t>iNLS-GDOWN1-Venus-Flag</t>
  </si>
  <si>
    <t>SE</t>
  </si>
  <si>
    <t>The starting cell number for each cell type was 0.6 X 10^5. We passaged the cells every three days. After acquiring the cell number information during each time of the passage, we replated the same number of cells (6 X 10^4) into fresh dishes for further culture.</t>
    <phoneticPr fontId="5" type="noConversion"/>
  </si>
  <si>
    <r>
      <t>iGDOWN1(</t>
    </r>
    <r>
      <rPr>
        <b/>
        <i/>
        <sz val="11"/>
        <color indexed="8"/>
        <rFont val="Arial"/>
        <family val="2"/>
      </rPr>
      <t>10M</t>
    </r>
    <r>
      <rPr>
        <b/>
        <sz val="11"/>
        <color theme="1"/>
        <rFont val="Arial"/>
        <family val="2"/>
      </rPr>
      <t>)-Venus-Flag</t>
    </r>
  </si>
  <si>
    <r>
      <t>iNLS-GDOWN1(</t>
    </r>
    <r>
      <rPr>
        <b/>
        <i/>
        <sz val="11"/>
        <color indexed="8"/>
        <rFont val="Arial"/>
        <family val="2"/>
      </rPr>
      <t>10M</t>
    </r>
    <r>
      <rPr>
        <b/>
        <sz val="11"/>
        <color theme="1"/>
        <rFont val="Arial"/>
        <family val="2"/>
      </rPr>
      <t>)-Venus-Flag</t>
    </r>
  </si>
  <si>
    <t>The original readings (raw data)</t>
    <phoneticPr fontId="5" type="noConversion"/>
  </si>
  <si>
    <r>
      <rPr>
        <b/>
        <sz val="11"/>
        <color rgb="FFFF0000"/>
        <rFont val="Arial"/>
        <family val="2"/>
      </rPr>
      <t>The data calculated for day 9</t>
    </r>
    <r>
      <rPr>
        <b/>
        <sz val="11"/>
        <color theme="1"/>
        <rFont val="Arial"/>
        <family val="2"/>
      </rPr>
      <t xml:space="preserve"> = the raw data on day 9 x the dilution factor on day 6 [(the mean value on day 6) / 0.6] x the dilution factor on day 3 [(the mean value on day 3) / 0.6]</t>
    </r>
    <phoneticPr fontId="5" type="noConversion"/>
  </si>
  <si>
    <r>
      <rPr>
        <b/>
        <sz val="11"/>
        <color rgb="FFFF0000"/>
        <rFont val="Arial"/>
        <family val="2"/>
      </rPr>
      <t>The data for day 0 and day 3</t>
    </r>
    <r>
      <rPr>
        <b/>
        <sz val="11"/>
        <color theme="1"/>
        <rFont val="Arial"/>
        <family val="2"/>
      </rPr>
      <t xml:space="preserve"> remain to use the raw data since no additional dilution or passage was invloved. </t>
    </r>
    <r>
      <rPr>
        <b/>
        <sz val="11"/>
        <color rgb="FFFF0000"/>
        <rFont val="Arial"/>
        <family val="2"/>
      </rPr>
      <t>The data calculated for day 6</t>
    </r>
    <r>
      <rPr>
        <b/>
        <sz val="11"/>
        <color theme="1"/>
        <rFont val="Arial"/>
        <family val="2"/>
      </rPr>
      <t xml:space="preserve"> = the raw data on day 6 x the dilution factor on day 3 [(the mean value on day 3) / 0.6]; </t>
    </r>
    <phoneticPr fontId="5" type="noConversion"/>
  </si>
  <si>
    <t xml:space="preserve">The calculated cell count values 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</si>
</sst>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0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rgb="FFFF0000"/>
      <name val="Times New Roman"/>
      <family val="1"/>
    </font>
    <font>
      <b/>
      <i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78" fontId="3" fillId="2" borderId="0" xfId="0" applyNumberFormat="1" applyFont="1" applyFill="1" applyAlignment="1">
      <alignment horizontal="center" vertical="center"/>
    </xf>
    <xf numFmtId="178" fontId="3" fillId="3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8" fontId="2" fillId="3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2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8DB4E2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"/>
  <sheetViews>
    <sheetView tabSelected="1" zoomScale="85" zoomScaleNormal="85" workbookViewId="0">
      <selection activeCell="F38" sqref="F38"/>
    </sheetView>
  </sheetViews>
  <sheetFormatPr defaultColWidth="9" defaultRowHeight="13.8" x14ac:dyDescent="0.25"/>
  <cols>
    <col min="1" max="1" width="34.33203125" style="1" customWidth="1"/>
    <col min="2" max="30" width="8.77734375" style="2" customWidth="1"/>
    <col min="31" max="32" width="9" style="2"/>
    <col min="33" max="16384" width="9" style="1"/>
  </cols>
  <sheetData>
    <row r="1" spans="1:32" s="3" customFormat="1" ht="23.4" customHeight="1" x14ac:dyDescent="0.25">
      <c r="A1" s="29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s="3" customForma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s="27" customFormat="1" x14ac:dyDescent="0.25">
      <c r="A3" s="34" t="s">
        <v>20</v>
      </c>
      <c r="B3" s="28"/>
      <c r="C3" s="26" t="s">
        <v>3</v>
      </c>
      <c r="D3" s="26"/>
      <c r="E3" s="26"/>
      <c r="F3" s="26"/>
      <c r="G3" s="28"/>
      <c r="H3" s="28"/>
      <c r="I3" s="26" t="s">
        <v>0</v>
      </c>
      <c r="J3" s="26"/>
      <c r="K3" s="26"/>
      <c r="L3" s="26"/>
      <c r="M3" s="26"/>
      <c r="N3" s="28"/>
      <c r="O3" s="28"/>
      <c r="P3" s="26" t="s">
        <v>1</v>
      </c>
      <c r="Q3" s="26"/>
      <c r="R3" s="26"/>
      <c r="S3" s="26"/>
      <c r="T3" s="26"/>
      <c r="U3" s="26"/>
      <c r="V3" s="28"/>
      <c r="W3" s="28"/>
      <c r="X3" s="26" t="s">
        <v>2</v>
      </c>
      <c r="Y3" s="26"/>
      <c r="Z3" s="26"/>
      <c r="AA3" s="26"/>
      <c r="AB3" s="26"/>
      <c r="AC3" s="26"/>
      <c r="AD3" s="28"/>
      <c r="AE3" s="28"/>
      <c r="AF3" s="28"/>
    </row>
    <row r="4" spans="1:32" s="21" customFormat="1" x14ac:dyDescent="0.25">
      <c r="A4" s="20" t="s">
        <v>4</v>
      </c>
      <c r="B4" s="20" t="s">
        <v>5</v>
      </c>
      <c r="C4" s="20" t="s">
        <v>6</v>
      </c>
      <c r="D4" s="20" t="s">
        <v>7</v>
      </c>
      <c r="E4" s="20" t="s">
        <v>8</v>
      </c>
      <c r="F4" s="20" t="s">
        <v>9</v>
      </c>
      <c r="G4" s="20"/>
      <c r="H4" s="20"/>
      <c r="I4" s="20" t="s">
        <v>6</v>
      </c>
      <c r="J4" s="20" t="s">
        <v>7</v>
      </c>
      <c r="K4" s="20" t="s">
        <v>8</v>
      </c>
      <c r="L4" s="20" t="s">
        <v>10</v>
      </c>
      <c r="M4" s="20" t="s">
        <v>9</v>
      </c>
      <c r="N4" s="20"/>
      <c r="O4" s="20"/>
      <c r="P4" s="20" t="s">
        <v>6</v>
      </c>
      <c r="Q4" s="20" t="s">
        <v>7</v>
      </c>
      <c r="R4" s="20" t="s">
        <v>8</v>
      </c>
      <c r="S4" s="20" t="s">
        <v>10</v>
      </c>
      <c r="T4" s="20" t="s">
        <v>11</v>
      </c>
      <c r="U4" s="20" t="s">
        <v>9</v>
      </c>
      <c r="V4" s="20"/>
      <c r="W4" s="20"/>
      <c r="X4" s="20" t="s">
        <v>6</v>
      </c>
      <c r="Y4" s="20" t="s">
        <v>7</v>
      </c>
      <c r="Z4" s="20" t="s">
        <v>8</v>
      </c>
      <c r="AA4" s="20" t="s">
        <v>10</v>
      </c>
      <c r="AB4" s="20" t="s">
        <v>11</v>
      </c>
      <c r="AC4" s="20" t="s">
        <v>9</v>
      </c>
      <c r="AD4" s="20"/>
      <c r="AE4" s="20"/>
      <c r="AF4" s="20"/>
    </row>
    <row r="5" spans="1:32" x14ac:dyDescent="0.25">
      <c r="A5" s="33" t="s">
        <v>12</v>
      </c>
      <c r="B5" s="20" t="s">
        <v>13</v>
      </c>
      <c r="C5" s="4">
        <v>0.6</v>
      </c>
      <c r="D5" s="4">
        <v>0.6</v>
      </c>
      <c r="E5" s="4">
        <v>0.6</v>
      </c>
      <c r="F5" s="5">
        <v>0.6</v>
      </c>
      <c r="G5" s="5"/>
      <c r="H5" s="4"/>
      <c r="I5" s="4">
        <v>3.72</v>
      </c>
      <c r="J5" s="4">
        <v>3.93</v>
      </c>
      <c r="K5" s="4">
        <v>3.18</v>
      </c>
      <c r="L5" s="4">
        <v>3.61</v>
      </c>
      <c r="M5" s="11">
        <f t="shared" ref="M5:M12" si="0">SUM(I5:L5)/4</f>
        <v>3.61</v>
      </c>
      <c r="N5" s="11"/>
      <c r="O5" s="11"/>
      <c r="P5" s="4">
        <v>6.52</v>
      </c>
      <c r="Q5" s="4">
        <v>5.88</v>
      </c>
      <c r="R5" s="4">
        <v>6.02</v>
      </c>
      <c r="S5" s="4">
        <v>6.73</v>
      </c>
      <c r="T5" s="4">
        <v>5.93</v>
      </c>
      <c r="U5" s="15">
        <f t="shared" ref="U5:U12" si="1">AVERAGE(P5:T5)</f>
        <v>6.2159999999999993</v>
      </c>
      <c r="V5" s="15"/>
      <c r="W5" s="15"/>
      <c r="X5" s="4">
        <v>6.75</v>
      </c>
      <c r="Y5" s="4">
        <v>6.51</v>
      </c>
      <c r="Z5" s="4">
        <v>6.73</v>
      </c>
      <c r="AA5" s="4"/>
      <c r="AC5" s="18">
        <f t="shared" ref="AC5:AC12" si="2">AVERAGE(X5:AB5)</f>
        <v>6.663333333333334</v>
      </c>
    </row>
    <row r="6" spans="1:32" x14ac:dyDescent="0.25">
      <c r="A6" s="33"/>
      <c r="B6" s="20" t="s">
        <v>14</v>
      </c>
      <c r="C6" s="6">
        <v>0.6</v>
      </c>
      <c r="D6" s="6">
        <v>0.6</v>
      </c>
      <c r="E6" s="6">
        <v>0.6</v>
      </c>
      <c r="F6" s="7">
        <v>0.6</v>
      </c>
      <c r="G6" s="7"/>
      <c r="H6" s="6"/>
      <c r="I6" s="6">
        <v>4.16</v>
      </c>
      <c r="J6" s="6">
        <v>5.03</v>
      </c>
      <c r="K6" s="6">
        <v>4.47</v>
      </c>
      <c r="L6" s="6">
        <v>4.6399999999999997</v>
      </c>
      <c r="M6" s="11">
        <f t="shared" si="0"/>
        <v>4.5750000000000002</v>
      </c>
      <c r="N6" s="11"/>
      <c r="O6" s="11"/>
      <c r="P6" s="6">
        <v>5.97</v>
      </c>
      <c r="Q6" s="6">
        <v>6.17</v>
      </c>
      <c r="R6" s="6">
        <v>6.39</v>
      </c>
      <c r="S6" s="6"/>
      <c r="T6" s="6"/>
      <c r="U6" s="15">
        <f t="shared" si="1"/>
        <v>6.1766666666666667</v>
      </c>
      <c r="V6" s="11"/>
      <c r="W6" s="11"/>
      <c r="X6" s="6">
        <v>6.35</v>
      </c>
      <c r="Y6" s="6">
        <v>6.08</v>
      </c>
      <c r="Z6" s="6">
        <v>6.06</v>
      </c>
      <c r="AA6" s="6"/>
      <c r="AB6" s="6"/>
      <c r="AC6" s="18">
        <f t="shared" si="2"/>
        <v>6.1633333333333331</v>
      </c>
    </row>
    <row r="7" spans="1:32" x14ac:dyDescent="0.25">
      <c r="A7" s="33" t="s">
        <v>18</v>
      </c>
      <c r="B7" s="20" t="s">
        <v>13</v>
      </c>
      <c r="C7" s="6">
        <v>0.6</v>
      </c>
      <c r="D7" s="6">
        <v>0.6</v>
      </c>
      <c r="E7" s="6">
        <v>0.6</v>
      </c>
      <c r="F7" s="7">
        <v>0.6</v>
      </c>
      <c r="G7" s="7"/>
      <c r="H7" s="6"/>
      <c r="I7" s="6">
        <v>4.76</v>
      </c>
      <c r="J7" s="6">
        <v>4.41</v>
      </c>
      <c r="K7" s="6">
        <v>4.62</v>
      </c>
      <c r="L7" s="6">
        <v>4.59</v>
      </c>
      <c r="M7" s="11">
        <f t="shared" si="0"/>
        <v>4.5949999999999998</v>
      </c>
      <c r="N7" s="11"/>
      <c r="O7" s="11"/>
      <c r="P7" s="6">
        <v>5.92</v>
      </c>
      <c r="Q7" s="6">
        <v>5.33</v>
      </c>
      <c r="R7" s="6">
        <v>6.05</v>
      </c>
      <c r="S7" s="6"/>
      <c r="T7" s="6"/>
      <c r="U7" s="15">
        <f t="shared" si="1"/>
        <v>5.7666666666666666</v>
      </c>
      <c r="V7" s="11"/>
      <c r="W7" s="11"/>
      <c r="X7" s="6">
        <v>6.32</v>
      </c>
      <c r="Y7" s="6">
        <v>6.54</v>
      </c>
      <c r="Z7" s="6">
        <v>5.95</v>
      </c>
      <c r="AA7" s="6">
        <v>6.73</v>
      </c>
      <c r="AB7" s="6">
        <v>5.87</v>
      </c>
      <c r="AC7" s="18">
        <f t="shared" si="2"/>
        <v>6.282</v>
      </c>
    </row>
    <row r="8" spans="1:32" x14ac:dyDescent="0.25">
      <c r="A8" s="33"/>
      <c r="B8" s="20" t="s">
        <v>14</v>
      </c>
      <c r="C8" s="6">
        <v>0.6</v>
      </c>
      <c r="D8" s="6">
        <v>0.6</v>
      </c>
      <c r="E8" s="6">
        <v>0.6</v>
      </c>
      <c r="F8" s="7">
        <v>0.6</v>
      </c>
      <c r="G8" s="7"/>
      <c r="H8" s="6"/>
      <c r="I8" s="6">
        <v>4.0199999999999996</v>
      </c>
      <c r="J8" s="6">
        <v>4.53</v>
      </c>
      <c r="K8" s="6">
        <v>4.3099999999999996</v>
      </c>
      <c r="L8" s="6">
        <v>4.28</v>
      </c>
      <c r="M8" s="11">
        <f t="shared" si="0"/>
        <v>4.2850000000000001</v>
      </c>
      <c r="N8" s="11"/>
      <c r="O8" s="11"/>
      <c r="P8" s="6">
        <v>5.42</v>
      </c>
      <c r="Q8" s="6">
        <v>5.09</v>
      </c>
      <c r="R8" s="6">
        <v>4.99</v>
      </c>
      <c r="S8" s="6"/>
      <c r="T8" s="6"/>
      <c r="U8" s="15">
        <f t="shared" si="1"/>
        <v>5.166666666666667</v>
      </c>
      <c r="V8" s="11"/>
      <c r="W8" s="11"/>
      <c r="X8" s="6">
        <v>4.82</v>
      </c>
      <c r="Y8" s="6">
        <v>4.68</v>
      </c>
      <c r="Z8" s="6">
        <v>4.5999999999999996</v>
      </c>
      <c r="AA8" s="6"/>
      <c r="AB8" s="6"/>
      <c r="AC8" s="18">
        <f t="shared" si="2"/>
        <v>4.7</v>
      </c>
    </row>
    <row r="9" spans="1:32" x14ac:dyDescent="0.25">
      <c r="A9" s="33" t="s">
        <v>15</v>
      </c>
      <c r="B9" s="20" t="s">
        <v>13</v>
      </c>
      <c r="C9" s="6">
        <v>0.6</v>
      </c>
      <c r="D9" s="6">
        <v>0.6</v>
      </c>
      <c r="E9" s="6">
        <v>0.6</v>
      </c>
      <c r="F9" s="7">
        <v>0.6</v>
      </c>
      <c r="G9" s="7"/>
      <c r="H9" s="6"/>
      <c r="I9" s="6">
        <v>3.45</v>
      </c>
      <c r="J9" s="6">
        <v>3.93</v>
      </c>
      <c r="K9" s="12">
        <v>3.91</v>
      </c>
      <c r="L9" s="6">
        <v>3.76</v>
      </c>
      <c r="M9" s="11">
        <f t="shared" si="0"/>
        <v>3.7625000000000002</v>
      </c>
      <c r="N9" s="11"/>
      <c r="O9" s="6"/>
      <c r="P9" s="6">
        <v>6.75</v>
      </c>
      <c r="Q9" s="6">
        <v>6.31</v>
      </c>
      <c r="R9" s="6">
        <v>6.11</v>
      </c>
      <c r="S9" s="6">
        <v>7.09</v>
      </c>
      <c r="T9" s="6">
        <v>6.35</v>
      </c>
      <c r="U9" s="11">
        <f t="shared" si="1"/>
        <v>6.5220000000000002</v>
      </c>
      <c r="V9" s="6"/>
      <c r="W9" s="6"/>
      <c r="X9" s="6">
        <v>6.38</v>
      </c>
      <c r="Y9" s="6">
        <v>6.21</v>
      </c>
      <c r="Z9" s="6">
        <v>5.95</v>
      </c>
      <c r="AA9" s="6">
        <v>5.95</v>
      </c>
      <c r="AB9" s="6"/>
      <c r="AC9" s="11">
        <f t="shared" si="2"/>
        <v>6.1224999999999996</v>
      </c>
    </row>
    <row r="10" spans="1:32" x14ac:dyDescent="0.25">
      <c r="A10" s="33"/>
      <c r="B10" s="20" t="s">
        <v>14</v>
      </c>
      <c r="C10" s="6">
        <v>0.6</v>
      </c>
      <c r="D10" s="6">
        <v>0.6</v>
      </c>
      <c r="E10" s="6">
        <v>0.6</v>
      </c>
      <c r="F10" s="7">
        <v>0.6</v>
      </c>
      <c r="G10" s="7"/>
      <c r="H10" s="6"/>
      <c r="I10" s="6">
        <v>4.2699999999999996</v>
      </c>
      <c r="J10" s="6">
        <v>4.13</v>
      </c>
      <c r="K10" s="6">
        <v>4.2</v>
      </c>
      <c r="L10" s="6">
        <v>4.55</v>
      </c>
      <c r="M10" s="11">
        <f t="shared" si="0"/>
        <v>4.2874999999999996</v>
      </c>
      <c r="N10" s="11"/>
      <c r="O10" s="6"/>
      <c r="P10" s="6">
        <v>6.54</v>
      </c>
      <c r="Q10" s="6">
        <v>6.71</v>
      </c>
      <c r="R10" s="6">
        <v>6.55</v>
      </c>
      <c r="S10" s="6"/>
      <c r="T10" s="6"/>
      <c r="U10" s="11">
        <f t="shared" si="1"/>
        <v>6.6000000000000005</v>
      </c>
      <c r="V10" s="6"/>
      <c r="W10" s="6"/>
      <c r="X10" s="6">
        <v>5.79</v>
      </c>
      <c r="Y10" s="6">
        <v>6.19</v>
      </c>
      <c r="Z10" s="6">
        <v>6.22</v>
      </c>
      <c r="AA10" s="6"/>
      <c r="AB10" s="6"/>
      <c r="AC10" s="11">
        <f t="shared" si="2"/>
        <v>6.0666666666666664</v>
      </c>
    </row>
    <row r="11" spans="1:32" x14ac:dyDescent="0.25">
      <c r="A11" s="33" t="s">
        <v>19</v>
      </c>
      <c r="B11" s="20" t="s">
        <v>13</v>
      </c>
      <c r="C11" s="4">
        <v>0.6</v>
      </c>
      <c r="D11" s="4">
        <v>0.6</v>
      </c>
      <c r="E11" s="4">
        <v>0.6</v>
      </c>
      <c r="F11" s="5">
        <v>0.6</v>
      </c>
      <c r="G11" s="5"/>
      <c r="H11" s="4"/>
      <c r="I11" s="4">
        <v>4.49</v>
      </c>
      <c r="J11" s="4">
        <v>4.2300000000000004</v>
      </c>
      <c r="K11" s="4">
        <v>3.91</v>
      </c>
      <c r="L11" s="4">
        <v>4.21</v>
      </c>
      <c r="M11" s="11">
        <f t="shared" si="0"/>
        <v>4.21</v>
      </c>
      <c r="N11" s="11"/>
      <c r="O11" s="4"/>
      <c r="P11" s="4">
        <v>5.95</v>
      </c>
      <c r="Q11" s="4">
        <v>6.08</v>
      </c>
      <c r="R11" s="4">
        <v>6.71</v>
      </c>
      <c r="S11" s="4">
        <v>6.31</v>
      </c>
      <c r="T11" s="4">
        <v>5.94</v>
      </c>
      <c r="U11" s="11">
        <f t="shared" si="1"/>
        <v>6.1980000000000004</v>
      </c>
      <c r="V11" s="4"/>
      <c r="W11" s="4"/>
      <c r="X11" s="4">
        <v>6.36</v>
      </c>
      <c r="Y11" s="4">
        <v>5.6</v>
      </c>
      <c r="Z11" s="4">
        <v>6.03</v>
      </c>
      <c r="AA11" s="4">
        <v>7.45</v>
      </c>
      <c r="AB11" s="4">
        <v>5.65</v>
      </c>
      <c r="AC11" s="11">
        <f t="shared" si="2"/>
        <v>6.2180000000000009</v>
      </c>
    </row>
    <row r="12" spans="1:32" x14ac:dyDescent="0.25">
      <c r="A12" s="33"/>
      <c r="B12" s="20" t="s">
        <v>14</v>
      </c>
      <c r="C12" s="6">
        <v>0.6</v>
      </c>
      <c r="D12" s="6">
        <v>0.6</v>
      </c>
      <c r="E12" s="6">
        <v>0.6</v>
      </c>
      <c r="F12" s="7">
        <v>0.6</v>
      </c>
      <c r="G12" s="7"/>
      <c r="H12" s="6"/>
      <c r="I12" s="6">
        <v>3.2</v>
      </c>
      <c r="J12" s="6">
        <v>3.18</v>
      </c>
      <c r="K12" s="6">
        <v>3.23</v>
      </c>
      <c r="L12" s="6">
        <v>3.2</v>
      </c>
      <c r="M12" s="11">
        <f t="shared" si="0"/>
        <v>3.2025000000000006</v>
      </c>
      <c r="N12" s="11"/>
      <c r="O12" s="6"/>
      <c r="P12" s="6">
        <v>4.7300000000000004</v>
      </c>
      <c r="Q12" s="6">
        <v>5.36</v>
      </c>
      <c r="R12" s="6">
        <v>5.95</v>
      </c>
      <c r="S12" s="6">
        <v>5.37</v>
      </c>
      <c r="T12" s="6">
        <v>5.54</v>
      </c>
      <c r="U12" s="11">
        <f t="shared" si="1"/>
        <v>5.39</v>
      </c>
      <c r="V12" s="6"/>
      <c r="W12" s="6"/>
      <c r="X12" s="6">
        <v>4.9400000000000004</v>
      </c>
      <c r="Y12" s="6">
        <v>4.58</v>
      </c>
      <c r="Z12" s="6">
        <v>4.58</v>
      </c>
      <c r="AA12" s="6"/>
      <c r="AB12" s="6"/>
      <c r="AC12" s="11">
        <f t="shared" si="2"/>
        <v>4.7</v>
      </c>
    </row>
    <row r="13" spans="1:32" x14ac:dyDescent="0.25">
      <c r="A13" s="21"/>
      <c r="B13" s="20"/>
    </row>
    <row r="14" spans="1:32" x14ac:dyDescent="0.25">
      <c r="A14" s="21"/>
      <c r="B14" s="20"/>
    </row>
    <row r="15" spans="1:32" x14ac:dyDescent="0.25">
      <c r="A15" s="36" t="s">
        <v>23</v>
      </c>
      <c r="B15" s="35" t="s">
        <v>22</v>
      </c>
    </row>
    <row r="16" spans="1:32" s="3" customFormat="1" x14ac:dyDescent="0.25">
      <c r="A16" s="36"/>
      <c r="B16" s="35" t="s">
        <v>21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s="3" customFormat="1" x14ac:dyDescent="0.25">
      <c r="A17" s="37"/>
      <c r="B17" s="3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s="24" customFormat="1" x14ac:dyDescent="0.25">
      <c r="B18" s="25"/>
      <c r="C18" s="23" t="s">
        <v>3</v>
      </c>
      <c r="D18" s="23"/>
      <c r="E18" s="23"/>
      <c r="F18" s="23"/>
      <c r="G18" s="25"/>
      <c r="H18" s="25"/>
      <c r="I18" s="23" t="s">
        <v>0</v>
      </c>
      <c r="J18" s="23"/>
      <c r="K18" s="23"/>
      <c r="L18" s="23"/>
      <c r="M18" s="23"/>
      <c r="N18" s="25"/>
      <c r="O18" s="25"/>
      <c r="P18" s="23" t="s">
        <v>1</v>
      </c>
      <c r="Q18" s="23"/>
      <c r="R18" s="23"/>
      <c r="S18" s="23"/>
      <c r="T18" s="23"/>
      <c r="U18" s="23"/>
      <c r="V18" s="25"/>
      <c r="W18" s="25"/>
      <c r="X18" s="23" t="s">
        <v>2</v>
      </c>
      <c r="Y18" s="23"/>
      <c r="Z18" s="23"/>
      <c r="AA18" s="23"/>
      <c r="AB18" s="23"/>
      <c r="AC18" s="23"/>
      <c r="AD18" s="25"/>
      <c r="AE18" s="25"/>
      <c r="AF18" s="25"/>
    </row>
    <row r="19" spans="1:32" s="21" customFormat="1" x14ac:dyDescent="0.25">
      <c r="A19" s="20" t="s">
        <v>4</v>
      </c>
      <c r="B19" s="20" t="s">
        <v>5</v>
      </c>
      <c r="C19" s="20" t="s">
        <v>6</v>
      </c>
      <c r="D19" s="20" t="s">
        <v>7</v>
      </c>
      <c r="E19" s="20" t="s">
        <v>8</v>
      </c>
      <c r="F19" s="30" t="s">
        <v>9</v>
      </c>
      <c r="G19" s="31" t="s">
        <v>16</v>
      </c>
      <c r="H19" s="20"/>
      <c r="I19" s="20" t="s">
        <v>6</v>
      </c>
      <c r="J19" s="20" t="s">
        <v>7</v>
      </c>
      <c r="K19" s="20" t="s">
        <v>8</v>
      </c>
      <c r="L19" s="20" t="s">
        <v>10</v>
      </c>
      <c r="M19" s="30" t="s">
        <v>9</v>
      </c>
      <c r="N19" s="31" t="s">
        <v>16</v>
      </c>
      <c r="O19" s="20"/>
      <c r="P19" s="20" t="s">
        <v>6</v>
      </c>
      <c r="Q19" s="20" t="s">
        <v>7</v>
      </c>
      <c r="R19" s="20" t="s">
        <v>8</v>
      </c>
      <c r="S19" s="20" t="s">
        <v>10</v>
      </c>
      <c r="T19" s="20" t="s">
        <v>11</v>
      </c>
      <c r="U19" s="30" t="s">
        <v>9</v>
      </c>
      <c r="V19" s="31" t="s">
        <v>16</v>
      </c>
      <c r="W19" s="32"/>
      <c r="X19" s="20" t="s">
        <v>6</v>
      </c>
      <c r="Y19" s="20" t="s">
        <v>7</v>
      </c>
      <c r="Z19" s="20" t="s">
        <v>8</v>
      </c>
      <c r="AA19" s="20" t="s">
        <v>10</v>
      </c>
      <c r="AB19" s="20" t="s">
        <v>11</v>
      </c>
      <c r="AC19" s="30" t="s">
        <v>9</v>
      </c>
      <c r="AD19" s="22" t="s">
        <v>16</v>
      </c>
      <c r="AE19" s="20"/>
      <c r="AF19" s="20"/>
    </row>
    <row r="20" spans="1:32" x14ac:dyDescent="0.25">
      <c r="A20" s="33" t="s">
        <v>12</v>
      </c>
      <c r="B20" s="20" t="s">
        <v>13</v>
      </c>
      <c r="C20" s="4">
        <v>0.6</v>
      </c>
      <c r="D20" s="4">
        <v>0.6</v>
      </c>
      <c r="E20" s="4">
        <v>0.6</v>
      </c>
      <c r="F20" s="8">
        <v>0.6</v>
      </c>
      <c r="G20" s="9">
        <v>0</v>
      </c>
      <c r="H20" s="4"/>
      <c r="I20" s="4">
        <v>3.72</v>
      </c>
      <c r="J20" s="4">
        <v>3.93</v>
      </c>
      <c r="K20" s="4">
        <v>3.18</v>
      </c>
      <c r="L20" s="4">
        <v>3.61</v>
      </c>
      <c r="M20" s="13">
        <f t="shared" ref="M20:M27" si="3">SUM(I20:L20)/4</f>
        <v>3.61</v>
      </c>
      <c r="N20" s="14">
        <f>STDEV(I20:L20)/SQRT(4)</f>
        <v>0.15795568998931314</v>
      </c>
      <c r="O20" s="11"/>
      <c r="P20" s="4">
        <f>P5*3.61/0.6</f>
        <v>39.228666666666669</v>
      </c>
      <c r="Q20" s="4">
        <f>Q5*3.61/0.6</f>
        <v>35.378</v>
      </c>
      <c r="R20" s="4">
        <f>R5*3.61/0.6</f>
        <v>36.220333333333336</v>
      </c>
      <c r="S20" s="4">
        <f>S5*3.61/0.6</f>
        <v>40.49216666666667</v>
      </c>
      <c r="T20" s="4">
        <f>T5*3.61/0.6</f>
        <v>35.678833333333337</v>
      </c>
      <c r="U20" s="16">
        <f>AVERAGE(P20:T20)</f>
        <v>37.3996</v>
      </c>
      <c r="V20" s="17">
        <f>STDEV(P20:T20)/SQRT(5)</f>
        <v>1.0331511944316552</v>
      </c>
      <c r="W20" s="15"/>
      <c r="X20" s="4">
        <f>X5*37.4/0.6</f>
        <v>420.75</v>
      </c>
      <c r="Y20" s="4">
        <f>Y5*37.4/0.6</f>
        <v>405.79</v>
      </c>
      <c r="Z20" s="4">
        <f>Z5*37.4/0.6</f>
        <v>419.50333333333333</v>
      </c>
      <c r="AA20" s="4"/>
      <c r="AC20" s="19">
        <f t="shared" ref="AC20:AC27" si="4">AVERAGE(X20:AB20)</f>
        <v>415.34777777777776</v>
      </c>
      <c r="AD20" s="14">
        <f>STDEV(X20:AB20)/SQRT(3)</f>
        <v>4.7924204560076342</v>
      </c>
    </row>
    <row r="21" spans="1:32" x14ac:dyDescent="0.25">
      <c r="A21" s="33"/>
      <c r="B21" s="20" t="s">
        <v>14</v>
      </c>
      <c r="C21" s="6">
        <v>0.6</v>
      </c>
      <c r="D21" s="6">
        <v>0.6</v>
      </c>
      <c r="E21" s="6">
        <v>0.6</v>
      </c>
      <c r="F21" s="10">
        <v>0.6</v>
      </c>
      <c r="G21" s="9">
        <v>0</v>
      </c>
      <c r="H21" s="6"/>
      <c r="I21" s="6">
        <v>4.16</v>
      </c>
      <c r="J21" s="6">
        <v>5.03</v>
      </c>
      <c r="K21" s="6">
        <v>4.47</v>
      </c>
      <c r="L21" s="6">
        <v>4.6399999999999997</v>
      </c>
      <c r="M21" s="13">
        <f t="shared" si="3"/>
        <v>4.5750000000000002</v>
      </c>
      <c r="N21" s="14">
        <f t="shared" ref="N21:N27" si="5">STDEV(I21:L21)/SQRT(4)</f>
        <v>0.18131464364468747</v>
      </c>
      <c r="O21" s="11"/>
      <c r="P21" s="6">
        <f>P6*4.58/0.6</f>
        <v>45.571000000000005</v>
      </c>
      <c r="Q21" s="6">
        <f>Q6*4.58/0.6</f>
        <v>47.097666666666669</v>
      </c>
      <c r="R21" s="6">
        <f>R6*4.58/0.6</f>
        <v>48.777000000000001</v>
      </c>
      <c r="S21" s="6"/>
      <c r="T21" s="6"/>
      <c r="U21" s="16">
        <f t="shared" ref="U21:U27" si="6">AVERAGE(P21:T21)</f>
        <v>47.148555555555561</v>
      </c>
      <c r="V21" s="17">
        <f t="shared" ref="V21:V23" si="7">STDEV(P21:T21)/SQRT(3)</f>
        <v>0.92584218584293176</v>
      </c>
      <c r="W21" s="15"/>
      <c r="X21" s="6">
        <f>X6*47.15/0.6</f>
        <v>499.00416666666666</v>
      </c>
      <c r="Y21" s="6">
        <f>Y6*47.15/0.6</f>
        <v>477.78666666666663</v>
      </c>
      <c r="Z21" s="6">
        <f>Z6*47.15/0.6</f>
        <v>476.21499999999997</v>
      </c>
      <c r="AA21" s="6"/>
      <c r="AB21" s="6"/>
      <c r="AC21" s="19">
        <f t="shared" si="4"/>
        <v>484.33527777777772</v>
      </c>
      <c r="AD21" s="14">
        <f>STDEV(X21:AB21)/SQRT(3)</f>
        <v>7.3484637839869649</v>
      </c>
    </row>
    <row r="22" spans="1:32" x14ac:dyDescent="0.25">
      <c r="A22" s="33" t="s">
        <v>18</v>
      </c>
      <c r="B22" s="20" t="s">
        <v>13</v>
      </c>
      <c r="C22" s="6">
        <v>0.6</v>
      </c>
      <c r="D22" s="6">
        <v>0.6</v>
      </c>
      <c r="E22" s="6">
        <v>0.6</v>
      </c>
      <c r="F22" s="10">
        <v>0.6</v>
      </c>
      <c r="G22" s="9">
        <v>0</v>
      </c>
      <c r="H22" s="6"/>
      <c r="I22" s="6">
        <v>4.76</v>
      </c>
      <c r="J22" s="6">
        <v>4.41</v>
      </c>
      <c r="K22" s="6">
        <v>4.62</v>
      </c>
      <c r="L22" s="6">
        <v>4.59</v>
      </c>
      <c r="M22" s="13">
        <f t="shared" si="3"/>
        <v>4.5949999999999998</v>
      </c>
      <c r="N22" s="14">
        <f t="shared" si="5"/>
        <v>7.1937472849690723E-2</v>
      </c>
      <c r="O22" s="11"/>
      <c r="P22" s="6">
        <f>P7*4.6/0.6</f>
        <v>45.38666666666667</v>
      </c>
      <c r="Q22" s="6">
        <f>Q7*4.6/0.6</f>
        <v>40.86333333333333</v>
      </c>
      <c r="R22" s="6">
        <f>R7*4.6/0.6</f>
        <v>46.383333333333333</v>
      </c>
      <c r="S22" s="6"/>
      <c r="T22" s="6"/>
      <c r="U22" s="16">
        <f t="shared" si="6"/>
        <v>44.211111111111109</v>
      </c>
      <c r="V22" s="17">
        <f t="shared" si="7"/>
        <v>1.6984353729386905</v>
      </c>
      <c r="W22" s="15"/>
      <c r="X22" s="6">
        <f>X7*44.21/0.6</f>
        <v>465.67866666666674</v>
      </c>
      <c r="Y22" s="6">
        <f>Y7*44.21/0.6</f>
        <v>481.88900000000001</v>
      </c>
      <c r="Z22" s="6">
        <f>Z7*44.21/0.6</f>
        <v>438.41583333333341</v>
      </c>
      <c r="AA22" s="6">
        <f>AA7*44.21/0.6</f>
        <v>495.88883333333337</v>
      </c>
      <c r="AB22" s="6">
        <f>AB7*44.21/0.6</f>
        <v>432.52116666666666</v>
      </c>
      <c r="AC22" s="19">
        <f t="shared" si="4"/>
        <v>462.87870000000004</v>
      </c>
      <c r="AD22" s="14">
        <f>STDEV(X22:AB22)/SQRT(5)</f>
        <v>12.204326892017527</v>
      </c>
    </row>
    <row r="23" spans="1:32" x14ac:dyDescent="0.25">
      <c r="A23" s="33"/>
      <c r="B23" s="20" t="s">
        <v>14</v>
      </c>
      <c r="C23" s="6">
        <v>0.6</v>
      </c>
      <c r="D23" s="6">
        <v>0.6</v>
      </c>
      <c r="E23" s="6">
        <v>0.6</v>
      </c>
      <c r="F23" s="10">
        <v>0.6</v>
      </c>
      <c r="G23" s="9">
        <v>0</v>
      </c>
      <c r="H23" s="6"/>
      <c r="I23" s="6">
        <v>4.0199999999999996</v>
      </c>
      <c r="J23" s="6">
        <v>4.53</v>
      </c>
      <c r="K23" s="6">
        <v>4.3099999999999996</v>
      </c>
      <c r="L23" s="6">
        <v>4.28</v>
      </c>
      <c r="M23" s="13">
        <f t="shared" si="3"/>
        <v>4.2850000000000001</v>
      </c>
      <c r="N23" s="14">
        <f t="shared" si="5"/>
        <v>0.10444296689262213</v>
      </c>
      <c r="O23" s="11"/>
      <c r="P23" s="6">
        <f>P8*4.29/0.6</f>
        <v>38.753</v>
      </c>
      <c r="Q23" s="6">
        <f>Q8*4.29/0.6</f>
        <v>36.393499999999996</v>
      </c>
      <c r="R23" s="6">
        <f>R8*4.29/0.6</f>
        <v>35.6785</v>
      </c>
      <c r="S23" s="6"/>
      <c r="T23" s="6"/>
      <c r="U23" s="16">
        <f t="shared" si="6"/>
        <v>36.94166666666667</v>
      </c>
      <c r="V23" s="17">
        <f t="shared" si="7"/>
        <v>0.92888868786547596</v>
      </c>
      <c r="W23" s="15"/>
      <c r="X23" s="6">
        <f>X8*36.94/0.6</f>
        <v>296.75133333333338</v>
      </c>
      <c r="Y23" s="6">
        <f>Y8*36.94/0.6</f>
        <v>288.13199999999995</v>
      </c>
      <c r="Z23" s="6">
        <f>Z8*36.94/0.6</f>
        <v>283.20666666666665</v>
      </c>
      <c r="AA23" s="6"/>
      <c r="AB23" s="6"/>
      <c r="AC23" s="19">
        <f t="shared" si="4"/>
        <v>289.36333333333329</v>
      </c>
      <c r="AD23" s="14">
        <f t="shared" ref="AD23:AD27" si="8">STDEV(X23:AB23)/SQRT(3)</f>
        <v>3.9581828790120186</v>
      </c>
    </row>
    <row r="24" spans="1:32" x14ac:dyDescent="0.25">
      <c r="A24" s="33" t="s">
        <v>15</v>
      </c>
      <c r="B24" s="20" t="s">
        <v>13</v>
      </c>
      <c r="C24" s="6">
        <v>0.6</v>
      </c>
      <c r="D24" s="6">
        <v>0.6</v>
      </c>
      <c r="E24" s="6">
        <v>0.6</v>
      </c>
      <c r="F24" s="10">
        <v>0.6</v>
      </c>
      <c r="G24" s="9">
        <v>0</v>
      </c>
      <c r="H24" s="6"/>
      <c r="I24" s="6">
        <v>3.45</v>
      </c>
      <c r="J24" s="6">
        <v>3.93</v>
      </c>
      <c r="K24" s="12">
        <v>3.91</v>
      </c>
      <c r="L24" s="6">
        <v>3.76</v>
      </c>
      <c r="M24" s="13">
        <f t="shared" si="3"/>
        <v>3.7625000000000002</v>
      </c>
      <c r="N24" s="14">
        <f t="shared" si="5"/>
        <v>0.11085839315691588</v>
      </c>
      <c r="O24" s="6"/>
      <c r="P24" s="6">
        <f>P9*3.76/0.6</f>
        <v>42.3</v>
      </c>
      <c r="Q24" s="6">
        <f>Q9*3.76/0.6</f>
        <v>39.542666666666662</v>
      </c>
      <c r="R24" s="6">
        <f>R9*3.76/0.6</f>
        <v>38.289333333333339</v>
      </c>
      <c r="S24" s="6">
        <f>S9*3.76/0.6</f>
        <v>44.43066666666666</v>
      </c>
      <c r="T24" s="6">
        <f>T9*3.76/0.6</f>
        <v>39.793333333333329</v>
      </c>
      <c r="U24" s="13">
        <f t="shared" si="6"/>
        <v>40.871200000000002</v>
      </c>
      <c r="V24" s="17">
        <f t="shared" ref="V24:V27" si="9">STDEV(P24:T24)/SQRT(5)</f>
        <v>1.102363489155106</v>
      </c>
      <c r="W24" s="15"/>
      <c r="X24" s="6">
        <f>X9*40.87/0.6</f>
        <v>434.58433333333329</v>
      </c>
      <c r="Y24" s="6">
        <f>Y9*40.87/0.6</f>
        <v>423.00450000000001</v>
      </c>
      <c r="Z24" s="6">
        <f>Z9*40.87/0.6</f>
        <v>405.29416666666668</v>
      </c>
      <c r="AA24" s="6">
        <f>AA9*40.87/0.6</f>
        <v>405.29416666666668</v>
      </c>
      <c r="AB24" s="6"/>
      <c r="AC24" s="13">
        <f t="shared" si="4"/>
        <v>417.0442916666666</v>
      </c>
      <c r="AD24" s="14">
        <f>STDEV(X24:AB24)/SQRT(4)</f>
        <v>7.1839405393580638</v>
      </c>
    </row>
    <row r="25" spans="1:32" x14ac:dyDescent="0.25">
      <c r="A25" s="33"/>
      <c r="B25" s="20" t="s">
        <v>14</v>
      </c>
      <c r="C25" s="6">
        <v>0.6</v>
      </c>
      <c r="D25" s="6">
        <v>0.6</v>
      </c>
      <c r="E25" s="6">
        <v>0.6</v>
      </c>
      <c r="F25" s="10">
        <v>0.6</v>
      </c>
      <c r="G25" s="9">
        <v>0</v>
      </c>
      <c r="H25" s="6"/>
      <c r="I25" s="6">
        <v>4.2699999999999996</v>
      </c>
      <c r="J25" s="6">
        <v>4.13</v>
      </c>
      <c r="K25" s="6">
        <v>4.2</v>
      </c>
      <c r="L25" s="6">
        <v>4.55</v>
      </c>
      <c r="M25" s="13">
        <f t="shared" si="3"/>
        <v>4.2874999999999996</v>
      </c>
      <c r="N25" s="14">
        <f t="shared" si="5"/>
        <v>9.2048447388680385E-2</v>
      </c>
      <c r="O25" s="6"/>
      <c r="P25" s="6">
        <f>P10*4.29/0.6</f>
        <v>46.761000000000003</v>
      </c>
      <c r="Q25" s="6">
        <f>Q10*4.29/0.6</f>
        <v>47.976500000000001</v>
      </c>
      <c r="R25" s="6">
        <f>R10*4.29/0.6</f>
        <v>46.832500000000003</v>
      </c>
      <c r="S25" s="6"/>
      <c r="T25" s="6"/>
      <c r="U25" s="13">
        <f t="shared" si="6"/>
        <v>47.190000000000005</v>
      </c>
      <c r="V25" s="17">
        <f>STDEV(P25:T25)/SQRT(3)</f>
        <v>0.39379129413095582</v>
      </c>
      <c r="W25" s="15"/>
      <c r="X25" s="6">
        <f>X10*47.19/0.6</f>
        <v>455.38350000000003</v>
      </c>
      <c r="Y25" s="6">
        <f>Y10*47.19/0.6</f>
        <v>486.84350000000006</v>
      </c>
      <c r="Z25" s="6">
        <f>Z10*47.19/0.6</f>
        <v>489.20299999999997</v>
      </c>
      <c r="AA25" s="6"/>
      <c r="AB25" s="6"/>
      <c r="AC25" s="13">
        <f t="shared" si="4"/>
        <v>477.14333333333337</v>
      </c>
      <c r="AD25" s="14">
        <f t="shared" si="8"/>
        <v>10.901216600045659</v>
      </c>
    </row>
    <row r="26" spans="1:32" x14ac:dyDescent="0.25">
      <c r="A26" s="33" t="s">
        <v>19</v>
      </c>
      <c r="B26" s="20" t="s">
        <v>13</v>
      </c>
      <c r="C26" s="4">
        <v>0.6</v>
      </c>
      <c r="D26" s="4">
        <v>0.6</v>
      </c>
      <c r="E26" s="4">
        <v>0.6</v>
      </c>
      <c r="F26" s="8">
        <v>0.6</v>
      </c>
      <c r="G26" s="9">
        <v>0</v>
      </c>
      <c r="H26" s="4"/>
      <c r="I26" s="4">
        <v>4.49</v>
      </c>
      <c r="J26" s="4">
        <v>4.2300000000000004</v>
      </c>
      <c r="K26" s="4">
        <v>3.91</v>
      </c>
      <c r="L26" s="4">
        <v>4.21</v>
      </c>
      <c r="M26" s="13">
        <f t="shared" si="3"/>
        <v>4.21</v>
      </c>
      <c r="N26" s="14">
        <f t="shared" si="5"/>
        <v>0.11860297916438133</v>
      </c>
      <c r="O26" s="4"/>
      <c r="P26" s="4">
        <f>P11*4.21/0.6</f>
        <v>41.749166666666675</v>
      </c>
      <c r="Q26" s="4">
        <f>Q11*4.21/0.6</f>
        <v>42.661333333333339</v>
      </c>
      <c r="R26" s="4">
        <f>R11*4.21/0.6</f>
        <v>47.081833333333336</v>
      </c>
      <c r="S26" s="4">
        <f>S11*4.21/0.6</f>
        <v>44.275166666666664</v>
      </c>
      <c r="T26" s="4">
        <f>T11*4.21/0.6</f>
        <v>41.679000000000002</v>
      </c>
      <c r="U26" s="13">
        <f t="shared" si="6"/>
        <v>43.489300000000007</v>
      </c>
      <c r="V26" s="17">
        <f t="shared" si="9"/>
        <v>1.0127848013713907</v>
      </c>
      <c r="W26" s="15"/>
      <c r="X26" s="4">
        <f>X11*43.49/0.6</f>
        <v>460.99400000000003</v>
      </c>
      <c r="Y26" s="4">
        <f>Y11*43.49/0.6</f>
        <v>405.90666666666664</v>
      </c>
      <c r="Z26" s="4">
        <f>Z11*43.49/0.6</f>
        <v>437.07450000000006</v>
      </c>
      <c r="AA26" s="4">
        <f>AA11*43.49/0.6</f>
        <v>540.00083333333339</v>
      </c>
      <c r="AB26" s="4">
        <f>AB11*43.49/0.6</f>
        <v>409.53083333333342</v>
      </c>
      <c r="AC26" s="13">
        <f t="shared" si="4"/>
        <v>450.70136666666667</v>
      </c>
      <c r="AD26" s="14">
        <f>STDEV(X26:AB26)/SQRT(5)</f>
        <v>24.461809526359737</v>
      </c>
    </row>
    <row r="27" spans="1:32" x14ac:dyDescent="0.25">
      <c r="A27" s="33"/>
      <c r="B27" s="20" t="s">
        <v>14</v>
      </c>
      <c r="C27" s="6">
        <v>0.6</v>
      </c>
      <c r="D27" s="6">
        <v>0.6</v>
      </c>
      <c r="E27" s="6">
        <v>0.6</v>
      </c>
      <c r="F27" s="10">
        <v>0.6</v>
      </c>
      <c r="G27" s="9">
        <v>0</v>
      </c>
      <c r="H27" s="6"/>
      <c r="I27" s="6">
        <v>3.2</v>
      </c>
      <c r="J27" s="6">
        <v>3.18</v>
      </c>
      <c r="K27" s="6">
        <v>3.23</v>
      </c>
      <c r="L27" s="6">
        <v>3.2</v>
      </c>
      <c r="M27" s="13">
        <f t="shared" si="3"/>
        <v>3.2025000000000006</v>
      </c>
      <c r="N27" s="14">
        <f t="shared" si="5"/>
        <v>1.0307764064044111E-2</v>
      </c>
      <c r="O27" s="6"/>
      <c r="P27" s="6">
        <f>P12*3.2/0.6</f>
        <v>25.226666666666674</v>
      </c>
      <c r="Q27" s="6">
        <f>Q12*3.2/0.6</f>
        <v>28.58666666666667</v>
      </c>
      <c r="R27" s="6">
        <f>R12*3.2/0.6</f>
        <v>31.733333333333338</v>
      </c>
      <c r="S27" s="6">
        <f>S12*3.2/0.6</f>
        <v>28.640000000000004</v>
      </c>
      <c r="T27" s="6">
        <f>T12*3.2/0.6</f>
        <v>29.54666666666667</v>
      </c>
      <c r="U27" s="13">
        <f t="shared" si="6"/>
        <v>28.74666666666667</v>
      </c>
      <c r="V27" s="17">
        <f t="shared" si="9"/>
        <v>1.0485121734046661</v>
      </c>
      <c r="W27" s="15"/>
      <c r="X27" s="6">
        <f>X12*28.75/0.6</f>
        <v>236.70833333333334</v>
      </c>
      <c r="Y27" s="6">
        <f>Y12*28.75/0.6</f>
        <v>219.45833333333337</v>
      </c>
      <c r="Z27" s="6">
        <f>Z12*28.75/0.6</f>
        <v>219.45833333333337</v>
      </c>
      <c r="AA27" s="6"/>
      <c r="AB27" s="6"/>
      <c r="AC27" s="13">
        <f t="shared" si="4"/>
        <v>225.20833333333337</v>
      </c>
      <c r="AD27" s="14">
        <f t="shared" si="8"/>
        <v>5.7499999999999902</v>
      </c>
    </row>
  </sheetData>
  <mergeCells count="17">
    <mergeCell ref="A22:A23"/>
    <mergeCell ref="A24:A25"/>
    <mergeCell ref="A26:A27"/>
    <mergeCell ref="A15:A16"/>
    <mergeCell ref="A5:A6"/>
    <mergeCell ref="A7:A8"/>
    <mergeCell ref="A9:A10"/>
    <mergeCell ref="A11:A12"/>
    <mergeCell ref="A20:A21"/>
    <mergeCell ref="C3:F3"/>
    <mergeCell ref="I3:M3"/>
    <mergeCell ref="P3:U3"/>
    <mergeCell ref="X3:AC3"/>
    <mergeCell ref="C18:F18"/>
    <mergeCell ref="I18:M18"/>
    <mergeCell ref="P18:U18"/>
    <mergeCell ref="X18:AC18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2022-11-08T13:53:14Z</dcterms:created>
  <dcterms:modified xsi:type="dcterms:W3CDTF">2022-11-09T06:06:20Z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7B6810C4F34440468C9CC0908A10882B</vt:lpwstr>
  </property>
  <property fmtid="{D5CDD505-2E9C-101B-9397-08002B2CF9AE}" pid="3" name="KSOProductBuildVer">
    <vt:lpwstr>2052-11.1.0.12358</vt:lpwstr>
  </property>
</Properties>
</file>